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073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Windows 用户</author>
    <author>lic</author>
  </authors>
  <commentList>
    <comment ref="C2" authorId="0">
      <text>
        <r>
          <rPr>
            <b/>
            <sz val="9"/>
            <rFont val="宋体"/>
            <charset val="134"/>
          </rPr>
          <t>根据国家相关规定，应按员工实际工资申报缴费基数</t>
        </r>
      </text>
    </comment>
    <comment ref="D2" authorId="1">
      <text>
        <r>
          <rPr>
            <sz val="9"/>
            <rFont val="宋体"/>
            <charset val="134"/>
          </rPr>
          <t>以下数字单元格格式必须为 数值.
养老保险最低基数为1818</t>
        </r>
      </text>
    </comment>
    <comment ref="E2" authorId="1">
      <text>
        <r>
          <rPr>
            <sz val="9"/>
            <rFont val="宋体"/>
            <charset val="134"/>
          </rPr>
          <t>以下数字单元格格式必须为 数值.
（失业）保险最低基数为1300</t>
        </r>
      </text>
    </comment>
    <comment ref="F2" authorId="1">
      <text>
        <r>
          <rPr>
            <sz val="9"/>
            <rFont val="宋体"/>
            <charset val="134"/>
          </rPr>
          <t>以下数字单元格格式必须为 数值.
（生育）保险最低基数为2461</t>
        </r>
      </text>
    </comment>
    <comment ref="G2" authorId="1">
      <text>
        <r>
          <rPr>
            <sz val="9"/>
            <rFont val="宋体"/>
            <charset val="134"/>
          </rPr>
          <t>以下数字单元格格式必须为 数值.
（工伤）保险最低基数为2461</t>
        </r>
      </text>
    </comment>
  </commentList>
</comments>
</file>

<file path=xl/sharedStrings.xml><?xml version="1.0" encoding="utf-8"?>
<sst xmlns="http://schemas.openxmlformats.org/spreadsheetml/2006/main" count="28" uniqueCount="27">
  <si>
    <t>用工成本测算（仅供参考）</t>
  </si>
  <si>
    <t>姓名</t>
  </si>
  <si>
    <t>月工资</t>
  </si>
  <si>
    <t>月缴费基数(元)</t>
  </si>
  <si>
    <t>缴费基数 （养老）</t>
  </si>
  <si>
    <t>缴费基数（失业）</t>
  </si>
  <si>
    <t>缴费基数（医疗）</t>
  </si>
  <si>
    <t>缴费基数（工伤）</t>
  </si>
  <si>
    <t>缴费基数（公积金）</t>
  </si>
  <si>
    <t>个人社保</t>
  </si>
  <si>
    <t>单位社保</t>
  </si>
  <si>
    <t>社保合计</t>
  </si>
  <si>
    <t>月管理费</t>
  </si>
  <si>
    <t>月用工成本</t>
  </si>
  <si>
    <t>月实发工资
（不含个税）</t>
  </si>
  <si>
    <t>养老-8%</t>
  </si>
  <si>
    <t>失业-0.2%</t>
  </si>
  <si>
    <t>医疗-2%</t>
  </si>
  <si>
    <t>公积金-5%</t>
  </si>
  <si>
    <t>个人小计</t>
  </si>
  <si>
    <t>养老-14%</t>
  </si>
  <si>
    <t>失业-0.32%</t>
  </si>
  <si>
    <t>医疗-5.45%</t>
  </si>
  <si>
    <t>重大疾病</t>
  </si>
  <si>
    <t>工伤-0.48%</t>
  </si>
  <si>
    <t>单位小计</t>
  </si>
  <si>
    <t>例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</si>
</sst>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.00_ "/>
  </numFmts>
  <fonts count="30">
    <font>
      <sz val="11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1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/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13" borderId="11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23" fillId="14" borderId="12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6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18" applyFont="1" applyFill="1" applyBorder="1" applyAlignment="1">
      <alignment horizontal="center" vertical="center" wrapText="1"/>
    </xf>
    <xf numFmtId="0" fontId="3" fillId="0" borderId="2" xfId="18" applyFont="1" applyFill="1" applyBorder="1" applyAlignment="1">
      <alignment horizontal="center" vertical="center" wrapText="1"/>
    </xf>
    <xf numFmtId="0" fontId="4" fillId="0" borderId="3" xfId="18" applyFont="1" applyFill="1" applyBorder="1" applyAlignment="1">
      <alignment horizontal="center" vertical="center" wrapText="1"/>
    </xf>
    <xf numFmtId="0" fontId="4" fillId="0" borderId="4" xfId="18" applyFont="1" applyFill="1" applyBorder="1" applyAlignment="1">
      <alignment horizontal="center" vertical="center" wrapText="1"/>
    </xf>
    <xf numFmtId="176" fontId="5" fillId="0" borderId="5" xfId="18" applyNumberFormat="1" applyFont="1" applyFill="1" applyBorder="1" applyAlignment="1">
      <alignment horizontal="center" vertical="center" wrapText="1"/>
    </xf>
    <xf numFmtId="0" fontId="5" fillId="0" borderId="5" xfId="18" applyNumberFormat="1" applyFont="1" applyFill="1" applyBorder="1" applyAlignment="1">
      <alignment horizontal="center" vertical="center" wrapText="1"/>
    </xf>
    <xf numFmtId="176" fontId="6" fillId="0" borderId="5" xfId="18" applyNumberFormat="1" applyFont="1" applyFill="1" applyBorder="1" applyAlignment="1">
      <alignment horizontal="center" vertical="center" wrapText="1"/>
    </xf>
    <xf numFmtId="0" fontId="6" fillId="0" borderId="5" xfId="18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49" fontId="4" fillId="0" borderId="5" xfId="51" applyNumberFormat="1" applyFont="1" applyFill="1" applyBorder="1" applyAlignment="1">
      <alignment horizontal="center" vertical="center" wrapText="1"/>
    </xf>
    <xf numFmtId="176" fontId="4" fillId="0" borderId="5" xfId="18" applyNumberFormat="1" applyFont="1" applyFill="1" applyBorder="1" applyAlignment="1">
      <alignment horizontal="center" vertical="center" wrapText="1"/>
    </xf>
    <xf numFmtId="176" fontId="5" fillId="0" borderId="5" xfId="21" applyNumberFormat="1" applyFont="1" applyFill="1" applyBorder="1" applyAlignment="1">
      <alignment horizontal="center" vertical="center" shrinkToFit="1"/>
    </xf>
    <xf numFmtId="176" fontId="6" fillId="0" borderId="5" xfId="21" applyNumberFormat="1" applyFont="1" applyFill="1" applyBorder="1" applyAlignment="1">
      <alignment horizontal="center" vertical="center" shrinkToFit="1"/>
    </xf>
    <xf numFmtId="0" fontId="3" fillId="0" borderId="6" xfId="18" applyFont="1" applyFill="1" applyBorder="1" applyAlignment="1">
      <alignment horizontal="center" vertical="center" wrapText="1"/>
    </xf>
    <xf numFmtId="0" fontId="4" fillId="0" borderId="5" xfId="18" applyFont="1" applyFill="1" applyBorder="1" applyAlignment="1">
      <alignment horizontal="center" vertical="center" wrapText="1"/>
    </xf>
    <xf numFmtId="177" fontId="5" fillId="0" borderId="5" xfId="18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76" fontId="1" fillId="0" borderId="5" xfId="0" applyNumberFormat="1" applyFont="1" applyFill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7" fontId="6" fillId="0" borderId="5" xfId="18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/>
    </xf>
    <xf numFmtId="178" fontId="2" fillId="0" borderId="5" xfId="0" applyNumberFormat="1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_单位人员名册200607(55133997)1" xfId="18"/>
    <cellStyle name="解释性文本" xfId="19" builtinId="53"/>
    <cellStyle name="标题 1" xfId="20" builtinId="16"/>
    <cellStyle name="常规 4 10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单位人员名册200607(55046250)1" xfId="5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9"/>
  <sheetViews>
    <sheetView tabSelected="1" workbookViewId="0">
      <selection activeCell="S3" sqref="S3"/>
    </sheetView>
  </sheetViews>
  <sheetFormatPr defaultColWidth="9" defaultRowHeight="20.1" customHeight="1"/>
  <cols>
    <col min="1" max="3" width="9" style="2"/>
    <col min="4" max="8" width="9" style="2" hidden="1" customWidth="1"/>
    <col min="9" max="9" width="9" style="2"/>
    <col min="10" max="10" width="9.5" style="2" customWidth="1"/>
    <col min="11" max="20" width="9" style="2"/>
    <col min="21" max="24" width="13.5" style="2" customWidth="1"/>
    <col min="25" max="16384" width="9" style="2"/>
  </cols>
  <sheetData>
    <row r="1" ht="29.25" customHeight="1" spans="1:24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18"/>
    </row>
    <row r="2" ht="29.25" customHeight="1" spans="1:2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12" t="s">
        <v>9</v>
      </c>
      <c r="J2" s="12"/>
      <c r="K2" s="12"/>
      <c r="L2" s="12"/>
      <c r="M2" s="12"/>
      <c r="N2" s="13" t="s">
        <v>10</v>
      </c>
      <c r="O2" s="13"/>
      <c r="P2" s="13"/>
      <c r="Q2" s="13"/>
      <c r="R2" s="13"/>
      <c r="S2" s="13"/>
      <c r="T2" s="13"/>
      <c r="U2" s="15" t="s">
        <v>11</v>
      </c>
      <c r="V2" s="5" t="s">
        <v>12</v>
      </c>
      <c r="W2" s="5" t="s">
        <v>13</v>
      </c>
      <c r="X2" s="5" t="s">
        <v>14</v>
      </c>
    </row>
    <row r="3" ht="29.25" customHeight="1" spans="1:24">
      <c r="A3" s="6"/>
      <c r="B3" s="6"/>
      <c r="C3" s="6"/>
      <c r="D3" s="6"/>
      <c r="E3" s="6"/>
      <c r="F3" s="6"/>
      <c r="G3" s="6"/>
      <c r="H3" s="6"/>
      <c r="I3" s="14" t="s">
        <v>15</v>
      </c>
      <c r="J3" s="14" t="s">
        <v>16</v>
      </c>
      <c r="K3" s="14" t="s">
        <v>17</v>
      </c>
      <c r="L3" s="14" t="s">
        <v>18</v>
      </c>
      <c r="M3" s="15" t="s">
        <v>19</v>
      </c>
      <c r="N3" s="14" t="s">
        <v>20</v>
      </c>
      <c r="O3" s="14" t="s">
        <v>21</v>
      </c>
      <c r="P3" s="14" t="s">
        <v>22</v>
      </c>
      <c r="Q3" s="19" t="s">
        <v>23</v>
      </c>
      <c r="R3" s="15" t="s">
        <v>24</v>
      </c>
      <c r="S3" s="14" t="s">
        <v>18</v>
      </c>
      <c r="T3" s="15" t="s">
        <v>25</v>
      </c>
      <c r="U3" s="15"/>
      <c r="V3" s="6"/>
      <c r="W3" s="6"/>
      <c r="X3" s="6"/>
    </row>
    <row r="4" s="1" customFormat="1" customHeight="1" spans="1:24">
      <c r="A4" s="7" t="s">
        <v>26</v>
      </c>
      <c r="B4" s="7">
        <v>4000</v>
      </c>
      <c r="C4" s="8">
        <v>4000</v>
      </c>
      <c r="D4" s="8">
        <f>IF(C4&lt;=4588,4588,IF(C4&gt;=24930,24930,C4))</f>
        <v>4588</v>
      </c>
      <c r="E4" s="8">
        <f>IF(C4&lt;=2300,2300,IF(C4&gt;=36072,36072,C4))</f>
        <v>4000</v>
      </c>
      <c r="F4" s="8">
        <f>IF(C4&lt;=7214,7214,IF(C4&gt;=36072,36072,C4))</f>
        <v>7214</v>
      </c>
      <c r="G4" s="8">
        <f>IF(C4&lt;=2300,2300,IF(C4&gt;=36072,36072,C4))</f>
        <v>4000</v>
      </c>
      <c r="H4" s="8">
        <f>IF(C4&lt;=2300,2300,IF(C4&gt;=36072,36072,C4))</f>
        <v>4000</v>
      </c>
      <c r="I4" s="7">
        <f>ROUND(D4*8%,2)</f>
        <v>367.04</v>
      </c>
      <c r="J4" s="16">
        <f>ROUND(E4*0.2%,2)</f>
        <v>8</v>
      </c>
      <c r="K4" s="7">
        <f>ROUND((F4*2%),2)</f>
        <v>144.28</v>
      </c>
      <c r="L4" s="7">
        <f>ROUND((H4*5%),2)</f>
        <v>200</v>
      </c>
      <c r="M4" s="7">
        <f>SUM(I4:L4)</f>
        <v>719.32</v>
      </c>
      <c r="N4" s="7">
        <f>ROUND(D4*14%,2)</f>
        <v>642.32</v>
      </c>
      <c r="O4" s="7">
        <f>ROUND(E4*0.32%,2)</f>
        <v>12.8</v>
      </c>
      <c r="P4" s="16">
        <f>ROUND(F4*5.45%,2)</f>
        <v>393.16</v>
      </c>
      <c r="Q4" s="7">
        <v>31.2624</v>
      </c>
      <c r="R4" s="7">
        <f>ROUND(G4*0.48%,2)</f>
        <v>19.2</v>
      </c>
      <c r="S4" s="20">
        <f t="shared" ref="S4:S9" si="0">ROUND((H4*5%),0)</f>
        <v>200</v>
      </c>
      <c r="T4" s="7">
        <f>SUM(N4:S4)</f>
        <v>1298.7424</v>
      </c>
      <c r="U4" s="7">
        <f>M4+T4</f>
        <v>2018.0624</v>
      </c>
      <c r="V4" s="21">
        <v>40</v>
      </c>
      <c r="W4" s="22">
        <f>B4+T4+V4</f>
        <v>5338.7424</v>
      </c>
      <c r="X4" s="23">
        <f>B4-M4</f>
        <v>3280.68</v>
      </c>
    </row>
    <row r="5" customHeight="1" spans="1:24">
      <c r="A5" s="9"/>
      <c r="B5" s="9"/>
      <c r="C5" s="10"/>
      <c r="D5" s="10">
        <f t="shared" ref="D5:D9" si="1">IF(C5&lt;=4588,4588,IF(C5&gt;=24930,24930,C5))</f>
        <v>4588</v>
      </c>
      <c r="E5" s="10">
        <f t="shared" ref="E5:E9" si="2">IF(C5&lt;=2300,2300,IF(C5&gt;=36072,36072,C5))</f>
        <v>2300</v>
      </c>
      <c r="F5" s="10">
        <f t="shared" ref="F5:F9" si="3">IF(C5&lt;=7214,7214,IF(C5&gt;=36072,36072,C5))</f>
        <v>7214</v>
      </c>
      <c r="G5" s="10">
        <f t="shared" ref="G5:G9" si="4">IF(C5&lt;=2300,2300,IF(C5&gt;=36072,36072,C5))</f>
        <v>2300</v>
      </c>
      <c r="H5" s="10">
        <f t="shared" ref="H5:H9" si="5">IF(C5&lt;=2300,2300,IF(C5&gt;=36072,36072,C5))</f>
        <v>2300</v>
      </c>
      <c r="I5" s="9">
        <f t="shared" ref="I4:I9" si="6">ROUND(D5*8%,2)</f>
        <v>367.04</v>
      </c>
      <c r="J5" s="17">
        <f t="shared" ref="J5:J9" si="7">ROUND(E5*0.2%,2)</f>
        <v>4.6</v>
      </c>
      <c r="K5" s="9">
        <f t="shared" ref="K5:K9" si="8">ROUND((F5*2%),2)</f>
        <v>144.28</v>
      </c>
      <c r="L5" s="9">
        <f t="shared" ref="L5:L9" si="9">ROUND((H5*5%),2)</f>
        <v>115</v>
      </c>
      <c r="M5" s="9">
        <f t="shared" ref="M5:M9" si="10">SUM(I5:L5)</f>
        <v>630.92</v>
      </c>
      <c r="N5" s="9">
        <f t="shared" ref="N5:N9" si="11">ROUND(D5*14%,2)</f>
        <v>642.32</v>
      </c>
      <c r="O5" s="9">
        <f t="shared" ref="O5:O9" si="12">ROUND(E5*0.32%,2)</f>
        <v>7.36</v>
      </c>
      <c r="P5" s="17">
        <f t="shared" ref="P5:P9" si="13">ROUND(F5*5.45%,2)</f>
        <v>393.16</v>
      </c>
      <c r="Q5" s="9">
        <v>31.2624</v>
      </c>
      <c r="R5" s="9">
        <f t="shared" ref="R5:R9" si="14">ROUND(G5*0.48%,2)</f>
        <v>11.04</v>
      </c>
      <c r="S5" s="24">
        <f t="shared" si="0"/>
        <v>115</v>
      </c>
      <c r="T5" s="9">
        <f t="shared" ref="T5:T9" si="15">SUM(N5:S5)</f>
        <v>1200.1424</v>
      </c>
      <c r="U5" s="9">
        <f t="shared" ref="U5:U9" si="16">M5+T5</f>
        <v>1831.0624</v>
      </c>
      <c r="V5" s="11">
        <v>40</v>
      </c>
      <c r="W5" s="25">
        <f t="shared" ref="W5:W9" si="17">B5+T5+V5</f>
        <v>1240.1424</v>
      </c>
      <c r="X5" s="26">
        <f t="shared" ref="X5:X9" si="18">B5-M5</f>
        <v>-630.92</v>
      </c>
    </row>
    <row r="6" customHeight="1" spans="1:24">
      <c r="A6" s="11"/>
      <c r="B6" s="11"/>
      <c r="C6" s="11"/>
      <c r="D6" s="10">
        <f t="shared" si="1"/>
        <v>4588</v>
      </c>
      <c r="E6" s="10">
        <f t="shared" si="2"/>
        <v>2300</v>
      </c>
      <c r="F6" s="10">
        <f t="shared" si="3"/>
        <v>7214</v>
      </c>
      <c r="G6" s="10">
        <f t="shared" si="4"/>
        <v>2300</v>
      </c>
      <c r="H6" s="10">
        <f t="shared" si="5"/>
        <v>2300</v>
      </c>
      <c r="I6" s="9">
        <f t="shared" si="6"/>
        <v>367.04</v>
      </c>
      <c r="J6" s="17">
        <f t="shared" si="7"/>
        <v>4.6</v>
      </c>
      <c r="K6" s="9">
        <f t="shared" si="8"/>
        <v>144.28</v>
      </c>
      <c r="L6" s="9">
        <f t="shared" si="9"/>
        <v>115</v>
      </c>
      <c r="M6" s="9">
        <f t="shared" si="10"/>
        <v>630.92</v>
      </c>
      <c r="N6" s="9">
        <f t="shared" si="11"/>
        <v>642.32</v>
      </c>
      <c r="O6" s="9">
        <f t="shared" si="12"/>
        <v>7.36</v>
      </c>
      <c r="P6" s="17">
        <f t="shared" si="13"/>
        <v>393.16</v>
      </c>
      <c r="Q6" s="9">
        <v>31.2624</v>
      </c>
      <c r="R6" s="9">
        <f t="shared" si="14"/>
        <v>11.04</v>
      </c>
      <c r="S6" s="24">
        <f t="shared" si="0"/>
        <v>115</v>
      </c>
      <c r="T6" s="9">
        <f t="shared" si="15"/>
        <v>1200.1424</v>
      </c>
      <c r="U6" s="9">
        <f t="shared" si="16"/>
        <v>1831.0624</v>
      </c>
      <c r="V6" s="11">
        <v>40</v>
      </c>
      <c r="W6" s="25">
        <f t="shared" si="17"/>
        <v>1240.1424</v>
      </c>
      <c r="X6" s="26">
        <f t="shared" si="18"/>
        <v>-630.92</v>
      </c>
    </row>
    <row r="7" customHeight="1" spans="1:24">
      <c r="A7" s="11"/>
      <c r="B7" s="11"/>
      <c r="C7" s="11"/>
      <c r="D7" s="10">
        <f t="shared" si="1"/>
        <v>4588</v>
      </c>
      <c r="E7" s="10">
        <f t="shared" si="2"/>
        <v>2300</v>
      </c>
      <c r="F7" s="10">
        <f t="shared" si="3"/>
        <v>7214</v>
      </c>
      <c r="G7" s="10">
        <f t="shared" si="4"/>
        <v>2300</v>
      </c>
      <c r="H7" s="10">
        <f t="shared" si="5"/>
        <v>2300</v>
      </c>
      <c r="I7" s="9">
        <f t="shared" si="6"/>
        <v>367.04</v>
      </c>
      <c r="J7" s="17">
        <f t="shared" si="7"/>
        <v>4.6</v>
      </c>
      <c r="K7" s="9">
        <f t="shared" si="8"/>
        <v>144.28</v>
      </c>
      <c r="L7" s="9">
        <f t="shared" si="9"/>
        <v>115</v>
      </c>
      <c r="M7" s="9">
        <f t="shared" si="10"/>
        <v>630.92</v>
      </c>
      <c r="N7" s="9">
        <f t="shared" si="11"/>
        <v>642.32</v>
      </c>
      <c r="O7" s="9">
        <f t="shared" si="12"/>
        <v>7.36</v>
      </c>
      <c r="P7" s="17">
        <f t="shared" si="13"/>
        <v>393.16</v>
      </c>
      <c r="Q7" s="9">
        <v>31.2624</v>
      </c>
      <c r="R7" s="9">
        <f t="shared" si="14"/>
        <v>11.04</v>
      </c>
      <c r="S7" s="24">
        <f t="shared" si="0"/>
        <v>115</v>
      </c>
      <c r="T7" s="9">
        <f t="shared" si="15"/>
        <v>1200.1424</v>
      </c>
      <c r="U7" s="9">
        <f t="shared" si="16"/>
        <v>1831.0624</v>
      </c>
      <c r="V7" s="11">
        <v>40</v>
      </c>
      <c r="W7" s="25">
        <f t="shared" si="17"/>
        <v>1240.1424</v>
      </c>
      <c r="X7" s="26">
        <f t="shared" si="18"/>
        <v>-630.92</v>
      </c>
    </row>
    <row r="8" customHeight="1" spans="1:24">
      <c r="A8" s="11"/>
      <c r="B8" s="11"/>
      <c r="C8" s="11"/>
      <c r="D8" s="10">
        <f t="shared" si="1"/>
        <v>4588</v>
      </c>
      <c r="E8" s="10">
        <f t="shared" si="2"/>
        <v>2300</v>
      </c>
      <c r="F8" s="10">
        <f t="shared" si="3"/>
        <v>7214</v>
      </c>
      <c r="G8" s="10">
        <f t="shared" si="4"/>
        <v>2300</v>
      </c>
      <c r="H8" s="10">
        <f t="shared" si="5"/>
        <v>2300</v>
      </c>
      <c r="I8" s="9">
        <f t="shared" si="6"/>
        <v>367.04</v>
      </c>
      <c r="J8" s="17">
        <f t="shared" si="7"/>
        <v>4.6</v>
      </c>
      <c r="K8" s="9">
        <f t="shared" si="8"/>
        <v>144.28</v>
      </c>
      <c r="L8" s="9">
        <f t="shared" si="9"/>
        <v>115</v>
      </c>
      <c r="M8" s="9">
        <f t="shared" si="10"/>
        <v>630.92</v>
      </c>
      <c r="N8" s="9">
        <f t="shared" si="11"/>
        <v>642.32</v>
      </c>
      <c r="O8" s="9">
        <f t="shared" si="12"/>
        <v>7.36</v>
      </c>
      <c r="P8" s="17">
        <f t="shared" si="13"/>
        <v>393.16</v>
      </c>
      <c r="Q8" s="9">
        <v>31.2624</v>
      </c>
      <c r="R8" s="9">
        <f t="shared" si="14"/>
        <v>11.04</v>
      </c>
      <c r="S8" s="24">
        <f t="shared" si="0"/>
        <v>115</v>
      </c>
      <c r="T8" s="9">
        <f t="shared" si="15"/>
        <v>1200.1424</v>
      </c>
      <c r="U8" s="9">
        <f t="shared" si="16"/>
        <v>1831.0624</v>
      </c>
      <c r="V8" s="11">
        <v>40</v>
      </c>
      <c r="W8" s="25">
        <f t="shared" si="17"/>
        <v>1240.1424</v>
      </c>
      <c r="X8" s="26">
        <f t="shared" si="18"/>
        <v>-630.92</v>
      </c>
    </row>
    <row r="9" customHeight="1" spans="1:24">
      <c r="A9" s="11"/>
      <c r="B9" s="11"/>
      <c r="C9" s="11"/>
      <c r="D9" s="10">
        <f t="shared" si="1"/>
        <v>4588</v>
      </c>
      <c r="E9" s="10">
        <f t="shared" si="2"/>
        <v>2300</v>
      </c>
      <c r="F9" s="10">
        <f t="shared" si="3"/>
        <v>7214</v>
      </c>
      <c r="G9" s="10">
        <f t="shared" si="4"/>
        <v>2300</v>
      </c>
      <c r="H9" s="10">
        <f t="shared" si="5"/>
        <v>2300</v>
      </c>
      <c r="I9" s="9">
        <f t="shared" si="6"/>
        <v>367.04</v>
      </c>
      <c r="J9" s="17">
        <f t="shared" si="7"/>
        <v>4.6</v>
      </c>
      <c r="K9" s="9">
        <f t="shared" si="8"/>
        <v>144.28</v>
      </c>
      <c r="L9" s="9">
        <f t="shared" si="9"/>
        <v>115</v>
      </c>
      <c r="M9" s="9">
        <f t="shared" si="10"/>
        <v>630.92</v>
      </c>
      <c r="N9" s="9">
        <f t="shared" si="11"/>
        <v>642.32</v>
      </c>
      <c r="O9" s="9">
        <f t="shared" si="12"/>
        <v>7.36</v>
      </c>
      <c r="P9" s="17">
        <f t="shared" si="13"/>
        <v>393.16</v>
      </c>
      <c r="Q9" s="9">
        <v>31.2624</v>
      </c>
      <c r="R9" s="9">
        <f t="shared" si="14"/>
        <v>11.04</v>
      </c>
      <c r="S9" s="24">
        <f t="shared" si="0"/>
        <v>115</v>
      </c>
      <c r="T9" s="9">
        <f t="shared" si="15"/>
        <v>1200.1424</v>
      </c>
      <c r="U9" s="9">
        <f t="shared" si="16"/>
        <v>1831.0624</v>
      </c>
      <c r="V9" s="11">
        <v>40</v>
      </c>
      <c r="W9" s="25">
        <f t="shared" si="17"/>
        <v>1240.1424</v>
      </c>
      <c r="X9" s="26">
        <f t="shared" si="18"/>
        <v>-630.92</v>
      </c>
    </row>
  </sheetData>
  <mergeCells count="15">
    <mergeCell ref="A1:X1"/>
    <mergeCell ref="I2:M2"/>
    <mergeCell ref="N2:T2"/>
    <mergeCell ref="A2:A3"/>
    <mergeCell ref="B2:B3"/>
    <mergeCell ref="C2:C3"/>
    <mergeCell ref="D2:D3"/>
    <mergeCell ref="E2:E3"/>
    <mergeCell ref="F2:F3"/>
    <mergeCell ref="G2:G3"/>
    <mergeCell ref="H2:H3"/>
    <mergeCell ref="U2:U3"/>
    <mergeCell ref="V2:V3"/>
    <mergeCell ref="W2:W3"/>
    <mergeCell ref="X2:X3"/>
  </mergeCells>
  <pageMargins left="0.75" right="0.75" top="1" bottom="1" header="0.511805555555556" footer="0.511805555555556"/>
  <pageSetup paperSize="9" orientation="landscape"/>
  <headerFooter/>
  <ignoredErrors>
    <ignoredError sqref="X5:X9" emptyCellReferenc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粟佳</cp:lastModifiedBy>
  <dcterms:created xsi:type="dcterms:W3CDTF">2016-07-04T09:34:00Z</dcterms:created>
  <cp:lastPrinted>2022-07-11T01:46:00Z</cp:lastPrinted>
  <dcterms:modified xsi:type="dcterms:W3CDTF">2022-09-28T08:39:55Z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68E8EE0608C94BD59315438F93651546</vt:lpwstr>
  </property>
</Properties>
</file>